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480" yWindow="1000" windowWidth="23840" windowHeight="20180"/>
  </bookViews>
  <sheets>
    <sheet name="Feuil1" sheetId="1" r:id="rId1"/>
  </sheets>
  <definedNames>
    <definedName name="dap">Feuil1!$C$10:$C$10</definedName>
    <definedName name="dapdist">Feuil1!#REF!</definedName>
    <definedName name="dapmax">Feuil1!$C$16:$C$16</definedName>
    <definedName name="dapmin">Feuil1!#REF!</definedName>
    <definedName name="dapprox">Feuil1!$C$12:$C$12</definedName>
    <definedName name="dtart">Feuil1!#REF!</definedName>
    <definedName name="dtprox">Feuil1!$C$11:$C$11</definedName>
    <definedName name="dtsusart">Feuil1!$C$14:$C$14</definedName>
    <definedName name="largeur">Feuil1!$C$9:$C$9</definedName>
    <definedName name="longueur">Feuil1!$C$6:$C$6</definedName>
    <definedName name="magnum">Feuil1!#REF!</definedName>
    <definedName name="uncif">Feuil1!$C$17:$C$17</definedName>
    <definedName name="_xlnm.Print_Area">Feuil1!$R$2:$W$36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1"/>
  <c r="F24"/>
  <c r="E24"/>
  <c r="D24"/>
  <c r="C24"/>
  <c r="G43"/>
  <c r="G44"/>
  <c r="G45"/>
  <c r="G46"/>
  <c r="G47"/>
  <c r="G48"/>
  <c r="G49"/>
  <c r="G52"/>
  <c r="G54"/>
  <c r="G56"/>
  <c r="G57"/>
  <c r="G58"/>
  <c r="G59"/>
  <c r="G60"/>
  <c r="G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42"/>
  <c r="H60"/>
  <c r="H59"/>
  <c r="H58"/>
  <c r="A57"/>
  <c r="L57"/>
  <c r="K57"/>
  <c r="J57"/>
  <c r="H57"/>
  <c r="A56"/>
  <c r="L56"/>
  <c r="K56"/>
  <c r="J56"/>
  <c r="H56"/>
  <c r="A55"/>
  <c r="L55"/>
  <c r="K55"/>
  <c r="J55"/>
  <c r="A54"/>
  <c r="L54"/>
  <c r="K54"/>
  <c r="J54"/>
  <c r="H54"/>
  <c r="A53"/>
  <c r="L53"/>
  <c r="K53"/>
  <c r="J53"/>
  <c r="A52"/>
  <c r="L52"/>
  <c r="K52"/>
  <c r="J52"/>
  <c r="H52"/>
  <c r="A51"/>
  <c r="L51"/>
  <c r="K51"/>
  <c r="J51"/>
  <c r="A50"/>
  <c r="L50"/>
  <c r="K50"/>
  <c r="J50"/>
  <c r="A49"/>
  <c r="L49"/>
  <c r="K49"/>
  <c r="J49"/>
  <c r="H49"/>
  <c r="A48"/>
  <c r="L48"/>
  <c r="K48"/>
  <c r="J48"/>
  <c r="H48"/>
  <c r="A47"/>
  <c r="L47"/>
  <c r="K47"/>
  <c r="J47"/>
  <c r="H47"/>
  <c r="A46"/>
  <c r="L46"/>
  <c r="K46"/>
  <c r="J46"/>
  <c r="H46"/>
  <c r="A45"/>
  <c r="L45"/>
  <c r="K45"/>
  <c r="J45"/>
  <c r="H45"/>
  <c r="A44"/>
  <c r="L44"/>
  <c r="K44"/>
  <c r="J44"/>
  <c r="H44"/>
  <c r="A43"/>
  <c r="L43"/>
  <c r="K43"/>
  <c r="J43"/>
  <c r="H43"/>
  <c r="A42"/>
  <c r="L42"/>
  <c r="K42"/>
  <c r="J42"/>
  <c r="H42"/>
  <c r="A40"/>
  <c r="F40"/>
  <c r="E40"/>
  <c r="D40"/>
  <c r="C40"/>
  <c r="A39"/>
  <c r="F39"/>
  <c r="E39"/>
  <c r="D39"/>
  <c r="C39"/>
  <c r="A38"/>
  <c r="F38"/>
  <c r="A37"/>
  <c r="F37"/>
  <c r="A36"/>
  <c r="D36"/>
  <c r="A35"/>
  <c r="F35"/>
  <c r="E35"/>
  <c r="D35"/>
  <c r="C35"/>
  <c r="A34"/>
  <c r="F34"/>
  <c r="A33"/>
  <c r="F33"/>
  <c r="A32"/>
  <c r="G32"/>
  <c r="F32"/>
  <c r="E32"/>
  <c r="D32"/>
  <c r="C32"/>
  <c r="A31"/>
  <c r="F31"/>
  <c r="E31"/>
  <c r="D31"/>
  <c r="C31"/>
  <c r="A30"/>
  <c r="G30"/>
  <c r="F30"/>
  <c r="E30"/>
  <c r="D30"/>
  <c r="C30"/>
  <c r="A29"/>
  <c r="G29"/>
  <c r="F29"/>
  <c r="E29"/>
  <c r="D29"/>
  <c r="C29"/>
  <c r="A28"/>
  <c r="F28"/>
  <c r="E28"/>
  <c r="D28"/>
  <c r="C28"/>
  <c r="A27"/>
  <c r="F27"/>
  <c r="D27"/>
  <c r="C27"/>
  <c r="A26"/>
  <c r="F26"/>
  <c r="E26"/>
  <c r="D26"/>
  <c r="C26"/>
  <c r="A25"/>
  <c r="F25"/>
  <c r="E25"/>
  <c r="D25"/>
  <c r="C25"/>
</calcChain>
</file>

<file path=xl/sharedStrings.xml><?xml version="1.0" encoding="utf-8"?>
<sst xmlns="http://schemas.openxmlformats.org/spreadsheetml/2006/main" count="36" uniqueCount="29">
  <si>
    <t>E.h. onager</t>
  </si>
  <si>
    <t>2*5</t>
  </si>
  <si>
    <t>17b</t>
  </si>
  <si>
    <t>3+4</t>
  </si>
  <si>
    <t>MUSM 17</t>
  </si>
  <si>
    <t>MUSM 7</t>
  </si>
  <si>
    <t>MUSM 1</t>
  </si>
  <si>
    <t>MUSM 457</t>
  </si>
  <si>
    <t>MUSM 648</t>
  </si>
  <si>
    <t>AGL 17</t>
  </si>
  <si>
    <t>AGL 7</t>
  </si>
  <si>
    <t>Sacaco N 1</t>
  </si>
  <si>
    <t>El Jahvay</t>
  </si>
  <si>
    <t xml:space="preserve">AGL 648 </t>
  </si>
  <si>
    <t>4 ans</t>
  </si>
  <si>
    <t>6 ans</t>
  </si>
  <si>
    <t>vv</t>
  </si>
  <si>
    <t>v</t>
  </si>
  <si>
    <t>10 ans</t>
  </si>
  <si>
    <t>n</t>
  </si>
  <si>
    <t>x</t>
  </si>
  <si>
    <t>min</t>
  </si>
  <si>
    <t>max</t>
  </si>
  <si>
    <t>s</t>
  </si>
  <si>
    <t>D log x</t>
  </si>
  <si>
    <t>D logmin</t>
  </si>
  <si>
    <t>Dlogmax</t>
  </si>
  <si>
    <t>[185]</t>
  </si>
  <si>
    <t>[480]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</si>
</sst>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000"/>
  </numFmts>
  <fonts count="8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  <font>
      <b/>
      <sz val="9"/>
      <color indexed="18"/>
      <name val="Geneva"/>
    </font>
    <font>
      <b/>
      <sz val="9"/>
      <color indexed="1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/>
    <xf numFmtId="164" fontId="2" fillId="0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690570601337747"/>
          <c:y val="0.0671142039282127"/>
          <c:w val="0.795484211925597"/>
          <c:h val="0.818793287924195"/>
        </c:manualLayout>
      </c:layout>
      <c:lineChart>
        <c:grouping val="standard"/>
        <c:ser>
          <c:idx val="3"/>
          <c:order val="0"/>
          <c:tx>
            <c:strRef>
              <c:f>Feuil1!$C$24</c:f>
              <c:strCache>
                <c:ptCount val="1"/>
                <c:pt idx="0">
                  <c:v>MUSM 17</c:v>
                </c:pt>
              </c:strCache>
            </c:strRef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marker>
          <c:cat>
            <c:strRef>
              <c:f>Feuil1!$B$25:$B$40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Feuil1!$C$25:$C$40</c:f>
              <c:numCache>
                <c:formatCode>0.000</c:formatCode>
                <c:ptCount val="16"/>
                <c:pt idx="0">
                  <c:v>0.123417563487767</c:v>
                </c:pt>
                <c:pt idx="1">
                  <c:v>0.0147232568207065</c:v>
                </c:pt>
                <c:pt idx="2">
                  <c:v>0.00109624243793949</c:v>
                </c:pt>
                <c:pt idx="3">
                  <c:v>0.0677991833917906</c:v>
                </c:pt>
                <c:pt idx="4">
                  <c:v>0.0585650209318369</c:v>
                </c:pt>
                <c:pt idx="5">
                  <c:v>0.0876063674435179</c:v>
                </c:pt>
                <c:pt idx="6">
                  <c:v>0.0768188042371705</c:v>
                </c:pt>
                <c:pt idx="7">
                  <c:v>-0.0269834896855936</c:v>
                </c:pt>
                <c:pt idx="10">
                  <c:v>-0.0619833700990631</c:v>
                </c:pt>
                <c:pt idx="14">
                  <c:v>-0.0154569510638254</c:v>
                </c:pt>
                <c:pt idx="15">
                  <c:v>0.0277275833025636</c:v>
                </c:pt>
              </c:numCache>
            </c:numRef>
          </c:val>
        </c:ser>
        <c:ser>
          <c:idx val="5"/>
          <c:order val="1"/>
          <c:tx>
            <c:strRef>
              <c:f>Feuil1!$D$24</c:f>
              <c:strCache>
                <c:ptCount val="1"/>
                <c:pt idx="0">
                  <c:v>MUSM 7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Feuil1!$B$25:$B$40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Feuil1!$D$25:$D$40</c:f>
              <c:numCache>
                <c:formatCode>0.000</c:formatCode>
                <c:ptCount val="16"/>
                <c:pt idx="0">
                  <c:v>0.140231062497417</c:v>
                </c:pt>
                <c:pt idx="1">
                  <c:v>0.0302567647755083</c:v>
                </c:pt>
                <c:pt idx="2">
                  <c:v>-0.00999272972767251</c:v>
                </c:pt>
                <c:pt idx="3">
                  <c:v>0.0714334680468847</c:v>
                </c:pt>
                <c:pt idx="4">
                  <c:v>0.0717264669898077</c:v>
                </c:pt>
                <c:pt idx="5">
                  <c:v>0.084173191605124</c:v>
                </c:pt>
                <c:pt idx="6">
                  <c:v>0.0634548426791888</c:v>
                </c:pt>
                <c:pt idx="7">
                  <c:v>-0.0159881053841304</c:v>
                </c:pt>
                <c:pt idx="10">
                  <c:v>-0.0152399665567369</c:v>
                </c:pt>
                <c:pt idx="11">
                  <c:v>0.0304481977236564</c:v>
                </c:pt>
                <c:pt idx="14">
                  <c:v>0.0265075504797108</c:v>
                </c:pt>
                <c:pt idx="15">
                  <c:v>0.0351941479879181</c:v>
                </c:pt>
              </c:numCache>
            </c:numRef>
          </c:val>
        </c:ser>
        <c:ser>
          <c:idx val="7"/>
          <c:order val="2"/>
          <c:tx>
            <c:strRef>
              <c:f>Feuil1!$E$24</c:f>
              <c:strCache>
                <c:ptCount val="1"/>
                <c:pt idx="0">
                  <c:v>MUSM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Feuil1!$B$25:$B$40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Feuil1!$E$25:$E$40</c:f>
              <c:numCache>
                <c:formatCode>0.000</c:formatCode>
                <c:ptCount val="16"/>
                <c:pt idx="0">
                  <c:v>0.0999364676382443</c:v>
                </c:pt>
                <c:pt idx="1">
                  <c:v>0.0418386373253234</c:v>
                </c:pt>
                <c:pt idx="3">
                  <c:v>0.0891622350073162</c:v>
                </c:pt>
                <c:pt idx="4">
                  <c:v>0.0309814992997484</c:v>
                </c:pt>
                <c:pt idx="5">
                  <c:v>0.0772243316497962</c:v>
                </c:pt>
                <c:pt idx="6">
                  <c:v>0.0566154181488834</c:v>
                </c:pt>
                <c:pt idx="7">
                  <c:v>0.035164417063251</c:v>
                </c:pt>
                <c:pt idx="10">
                  <c:v>-0.0426782149036764</c:v>
                </c:pt>
                <c:pt idx="14">
                  <c:v>0.0119812972831141</c:v>
                </c:pt>
                <c:pt idx="15">
                  <c:v>0.0302307284563681</c:v>
                </c:pt>
              </c:numCache>
            </c:numRef>
          </c:val>
        </c:ser>
        <c:ser>
          <c:idx val="10"/>
          <c:order val="3"/>
          <c:tx>
            <c:strRef>
              <c:f>Feuil1!$F$24</c:f>
              <c:strCache>
                <c:ptCount val="1"/>
                <c:pt idx="0">
                  <c:v>MUSM 457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Feuil1!$B$25:$B$40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Feuil1!$F$25:$F$40</c:f>
              <c:numCache>
                <c:formatCode>0.000</c:formatCode>
                <c:ptCount val="16"/>
                <c:pt idx="0">
                  <c:v>0.126265406360593</c:v>
                </c:pt>
                <c:pt idx="1">
                  <c:v>0.0641150320364758</c:v>
                </c:pt>
                <c:pt idx="2">
                  <c:v>-0.0252326962844096</c:v>
                </c:pt>
                <c:pt idx="3">
                  <c:v>0.119357020364068</c:v>
                </c:pt>
                <c:pt idx="4">
                  <c:v>0.0684733095920857</c:v>
                </c:pt>
                <c:pt idx="5">
                  <c:v>0.0876063674435179</c:v>
                </c:pt>
                <c:pt idx="6">
                  <c:v>0.0634548426791888</c:v>
                </c:pt>
                <c:pt idx="7">
                  <c:v>0.0103408333382189</c:v>
                </c:pt>
                <c:pt idx="8">
                  <c:v>0.0197194250610178</c:v>
                </c:pt>
                <c:pt idx="9">
                  <c:v>0.00363428465509408</c:v>
                </c:pt>
                <c:pt idx="10">
                  <c:v>0.0427519804209497</c:v>
                </c:pt>
                <c:pt idx="12">
                  <c:v>0.0366288953621612</c:v>
                </c:pt>
                <c:pt idx="13">
                  <c:v>-0.0122344564170118</c:v>
                </c:pt>
                <c:pt idx="14">
                  <c:v>0.0541789770775689</c:v>
                </c:pt>
                <c:pt idx="15">
                  <c:v>0.0661432843470124</c:v>
                </c:pt>
              </c:numCache>
            </c:numRef>
          </c:val>
        </c:ser>
        <c:ser>
          <c:idx val="0"/>
          <c:order val="4"/>
          <c:tx>
            <c:strRef>
              <c:f>Feuil1!$G$24</c:f>
              <c:strCache>
                <c:ptCount val="1"/>
                <c:pt idx="0">
                  <c:v>MUSM 648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square"/>
            <c:size val="6"/>
            <c:spPr>
              <a:solidFill>
                <a:srgbClr val="FF00FF"/>
              </a:solidFill>
            </c:spPr>
          </c:marker>
          <c:cat>
            <c:strRef>
              <c:f>Feuil1!$B$25:$B$40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Feuil1!$G$25:$G$40</c:f>
              <c:numCache>
                <c:formatCode>0.000</c:formatCode>
                <c:ptCount val="16"/>
                <c:pt idx="4">
                  <c:v>0.0717264669898077</c:v>
                </c:pt>
                <c:pt idx="5">
                  <c:v>0.0701624771623095</c:v>
                </c:pt>
                <c:pt idx="7">
                  <c:v>0.0447097349694814</c:v>
                </c:pt>
              </c:numCache>
            </c:numRef>
          </c:val>
        </c:ser>
        <c:marker val="1"/>
        <c:axId val="228152536"/>
        <c:axId val="74010120"/>
      </c:lineChart>
      <c:catAx>
        <c:axId val="228152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4010120"/>
        <c:crosses val="autoZero"/>
        <c:auto val="1"/>
        <c:lblAlgn val="ctr"/>
        <c:lblOffset val="100"/>
        <c:tickLblSkip val="1"/>
        <c:tickMarkSkip val="1"/>
      </c:catAx>
      <c:valAx>
        <c:axId val="74010120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8152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660400</xdr:colOff>
      <xdr:row>2</xdr:row>
      <xdr:rowOff>114300</xdr:rowOff>
    </xdr:from>
    <xdr:to>
      <xdr:col>17</xdr:col>
      <xdr:colOff>647700</xdr:colOff>
      <xdr:row>33</xdr:row>
      <xdr:rowOff>139700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60"/>
  <sheetViews>
    <sheetView tabSelected="1" workbookViewId="0">
      <selection activeCell="H3" sqref="H3"/>
    </sheetView>
  </sheetViews>
  <sheetFormatPr baseColWidth="10" defaultColWidth="10.83203125" defaultRowHeight="13"/>
  <cols>
    <col min="1" max="1" width="8.83203125" customWidth="1"/>
    <col min="2" max="2" width="6.1640625" customWidth="1"/>
    <col min="3" max="11" width="8.83203125" customWidth="1"/>
    <col min="12" max="12" width="11.33203125" customWidth="1"/>
  </cols>
  <sheetData>
    <row r="1" spans="1:15">
      <c r="A1" s="6"/>
      <c r="B1" s="6"/>
      <c r="C1" s="6" t="s">
        <v>15</v>
      </c>
      <c r="D1" s="6" t="s">
        <v>17</v>
      </c>
      <c r="E1" s="6" t="s">
        <v>16</v>
      </c>
      <c r="F1" s="6" t="s">
        <v>14</v>
      </c>
      <c r="G1" s="6" t="s">
        <v>18</v>
      </c>
      <c r="H1" s="6"/>
      <c r="I1" s="13"/>
      <c r="J1" s="14"/>
      <c r="K1" s="2"/>
      <c r="L1" s="15"/>
      <c r="M1" s="1"/>
      <c r="N1" s="1"/>
    </row>
    <row r="2" spans="1:15" s="1" customFormat="1">
      <c r="A2" s="6"/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/>
      <c r="J2" s="12"/>
      <c r="K2" s="13"/>
      <c r="L2" s="15"/>
      <c r="O2" s="20"/>
    </row>
    <row r="3" spans="1:15" s="1" customFormat="1">
      <c r="A3" s="6" t="s">
        <v>0</v>
      </c>
      <c r="B3" s="6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15"/>
      <c r="J3" s="15"/>
      <c r="L3" s="15"/>
    </row>
    <row r="4" spans="1:15">
      <c r="A4" s="7">
        <v>57.2</v>
      </c>
      <c r="B4" s="6">
        <v>16</v>
      </c>
      <c r="C4" s="7">
        <v>76</v>
      </c>
      <c r="D4" s="27">
        <v>79</v>
      </c>
      <c r="E4" s="7">
        <v>72</v>
      </c>
      <c r="F4" s="7">
        <v>76.5</v>
      </c>
      <c r="G4" s="7"/>
      <c r="H4" s="7"/>
      <c r="K4" s="10"/>
    </row>
    <row r="5" spans="1:15">
      <c r="A5" s="8">
        <v>345.1</v>
      </c>
      <c r="B5" s="6">
        <v>23</v>
      </c>
      <c r="C5" s="8">
        <v>357</v>
      </c>
      <c r="D5" s="8">
        <v>370</v>
      </c>
      <c r="E5" s="8">
        <v>380</v>
      </c>
      <c r="F5" s="8">
        <v>400</v>
      </c>
      <c r="G5" s="21"/>
      <c r="H5" s="8"/>
      <c r="K5" s="10"/>
      <c r="O5" s="16"/>
    </row>
    <row r="6" spans="1:15">
      <c r="A6" s="8">
        <v>118.7</v>
      </c>
      <c r="B6" s="6">
        <v>3</v>
      </c>
      <c r="C6" s="8">
        <v>119</v>
      </c>
      <c r="D6" s="8">
        <v>116</v>
      </c>
      <c r="E6" s="9">
        <v>133</v>
      </c>
      <c r="F6" s="8">
        <v>112</v>
      </c>
      <c r="G6" s="11"/>
      <c r="H6" s="9"/>
      <c r="I6" s="16"/>
      <c r="J6" s="16"/>
      <c r="K6" s="16"/>
      <c r="L6" s="16"/>
      <c r="M6" s="16"/>
      <c r="N6" s="16"/>
      <c r="O6" s="16"/>
    </row>
    <row r="7" spans="1:15">
      <c r="A7" s="8">
        <v>101.8</v>
      </c>
      <c r="B7" s="6">
        <v>4</v>
      </c>
      <c r="C7" s="8">
        <v>119</v>
      </c>
      <c r="D7" s="8">
        <v>120</v>
      </c>
      <c r="E7" s="8">
        <v>125</v>
      </c>
      <c r="F7" s="8">
        <v>134</v>
      </c>
      <c r="G7" s="11"/>
      <c r="H7" s="9"/>
      <c r="I7" s="17"/>
      <c r="J7" s="9"/>
      <c r="K7" s="16"/>
      <c r="L7" s="16"/>
      <c r="M7" s="9"/>
      <c r="N7" s="16"/>
      <c r="O7" s="16"/>
    </row>
    <row r="8" spans="1:15">
      <c r="A8" s="8">
        <v>113.6</v>
      </c>
      <c r="B8" s="22" t="s">
        <v>1</v>
      </c>
      <c r="C8" s="8">
        <v>130</v>
      </c>
      <c r="D8" s="8">
        <v>134</v>
      </c>
      <c r="E8" s="8">
        <v>122</v>
      </c>
      <c r="F8" s="8">
        <v>133</v>
      </c>
      <c r="G8" s="8">
        <v>134</v>
      </c>
      <c r="H8" s="8"/>
      <c r="I8" s="8"/>
      <c r="J8" s="11"/>
      <c r="K8" s="8"/>
      <c r="L8" s="19"/>
      <c r="M8" s="17"/>
      <c r="N8" s="17"/>
      <c r="O8" s="8"/>
    </row>
    <row r="9" spans="1:15">
      <c r="A9" s="8">
        <v>103.8</v>
      </c>
      <c r="B9" s="6">
        <v>5</v>
      </c>
      <c r="C9" s="8">
        <v>127</v>
      </c>
      <c r="D9" s="8">
        <v>126</v>
      </c>
      <c r="E9" s="8">
        <v>124</v>
      </c>
      <c r="F9" s="8">
        <v>127</v>
      </c>
      <c r="G9" s="8">
        <v>122</v>
      </c>
      <c r="H9" s="8"/>
      <c r="I9" s="8"/>
      <c r="J9" s="16"/>
      <c r="K9" s="8"/>
      <c r="L9" s="8"/>
      <c r="M9" s="8"/>
      <c r="N9" s="8"/>
      <c r="O9" s="8"/>
    </row>
    <row r="10" spans="1:15">
      <c r="A10" s="8">
        <v>55.3</v>
      </c>
      <c r="B10" s="6">
        <v>17</v>
      </c>
      <c r="C10" s="8">
        <v>66</v>
      </c>
      <c r="D10" s="8">
        <v>64</v>
      </c>
      <c r="E10" s="8">
        <v>63</v>
      </c>
      <c r="F10" s="8">
        <v>64</v>
      </c>
      <c r="G10" s="8"/>
      <c r="H10" s="23"/>
      <c r="I10" s="16"/>
      <c r="J10" s="18"/>
      <c r="K10" s="16"/>
      <c r="L10" s="16"/>
      <c r="M10" s="16"/>
      <c r="N10" s="16"/>
      <c r="O10" s="16"/>
    </row>
    <row r="11" spans="1:15">
      <c r="A11" s="8">
        <v>41.5</v>
      </c>
      <c r="B11" s="6" t="s">
        <v>2</v>
      </c>
      <c r="C11" s="8">
        <v>39</v>
      </c>
      <c r="D11" s="8">
        <v>40</v>
      </c>
      <c r="E11" s="8">
        <v>45</v>
      </c>
      <c r="F11" s="8">
        <v>42.5</v>
      </c>
      <c r="G11" s="8">
        <v>46</v>
      </c>
      <c r="H11" s="8"/>
      <c r="I11" s="16"/>
      <c r="J11" s="18"/>
      <c r="K11" s="16"/>
      <c r="L11" s="16"/>
      <c r="M11" s="16"/>
      <c r="N11" s="16"/>
      <c r="O11" s="16"/>
    </row>
    <row r="12" spans="1:15">
      <c r="A12" s="8">
        <v>195.9</v>
      </c>
      <c r="B12" s="6">
        <v>13</v>
      </c>
      <c r="C12" s="8"/>
      <c r="D12" s="8"/>
      <c r="E12" s="9" t="s">
        <v>27</v>
      </c>
      <c r="F12" s="8">
        <v>205</v>
      </c>
      <c r="G12" s="11"/>
      <c r="H12" s="9"/>
      <c r="I12" s="16"/>
      <c r="J12" s="18"/>
      <c r="K12" s="16"/>
      <c r="L12" s="16"/>
      <c r="M12" s="16"/>
      <c r="N12" s="16"/>
      <c r="O12" s="16"/>
    </row>
    <row r="13" spans="1:15">
      <c r="A13" s="8">
        <v>47.6</v>
      </c>
      <c r="B13" s="6">
        <v>10</v>
      </c>
      <c r="C13" s="8"/>
      <c r="D13" s="8"/>
      <c r="E13" s="8"/>
      <c r="F13" s="8">
        <v>48</v>
      </c>
      <c r="G13" s="9"/>
      <c r="H13" s="8"/>
      <c r="I13" s="16"/>
      <c r="J13" s="18"/>
      <c r="K13" s="16"/>
      <c r="L13" s="16"/>
      <c r="M13" s="16"/>
      <c r="N13" s="16"/>
      <c r="O13" s="16"/>
    </row>
    <row r="14" spans="1:15">
      <c r="A14" s="8">
        <v>101.5</v>
      </c>
      <c r="B14" s="6">
        <v>25</v>
      </c>
      <c r="C14" s="8">
        <v>88</v>
      </c>
      <c r="D14" s="8">
        <v>98</v>
      </c>
      <c r="E14" s="8">
        <v>92</v>
      </c>
      <c r="F14" s="8">
        <v>112</v>
      </c>
      <c r="G14" s="11"/>
      <c r="H14" s="8"/>
      <c r="I14" s="16"/>
      <c r="J14" s="18"/>
      <c r="K14" s="16"/>
      <c r="L14" s="16"/>
      <c r="M14" s="16"/>
      <c r="N14" s="16"/>
      <c r="O14" s="16"/>
    </row>
    <row r="15" spans="1:15">
      <c r="A15" s="8">
        <v>89.5</v>
      </c>
      <c r="B15" s="6">
        <v>28</v>
      </c>
      <c r="C15" s="8"/>
      <c r="D15" s="8">
        <v>96</v>
      </c>
      <c r="E15" s="8"/>
      <c r="F15" s="8"/>
      <c r="G15" s="11"/>
      <c r="H15" s="8"/>
      <c r="I15" s="16"/>
      <c r="J15" s="18"/>
      <c r="K15" s="16"/>
      <c r="L15" s="16"/>
      <c r="M15" s="16"/>
      <c r="N15" s="16"/>
      <c r="O15" s="16"/>
    </row>
    <row r="16" spans="1:15">
      <c r="A16" s="8">
        <v>62.5</v>
      </c>
      <c r="B16" s="6">
        <v>9</v>
      </c>
      <c r="C16" s="8"/>
      <c r="D16" s="8"/>
      <c r="E16" s="8"/>
      <c r="F16" s="8">
        <v>68</v>
      </c>
      <c r="G16" s="11">
        <v>74</v>
      </c>
      <c r="H16" s="8"/>
      <c r="I16" s="16"/>
      <c r="J16" s="18"/>
      <c r="K16" s="16"/>
      <c r="L16" s="16"/>
      <c r="M16" s="16"/>
      <c r="N16" s="16"/>
      <c r="O16" s="16"/>
    </row>
    <row r="17" spans="1:35">
      <c r="A17" s="8">
        <v>14.4</v>
      </c>
      <c r="B17" s="6">
        <v>20</v>
      </c>
      <c r="C17" s="8"/>
      <c r="D17" s="8"/>
      <c r="E17" s="8"/>
      <c r="F17" s="8">
        <v>14</v>
      </c>
      <c r="G17" s="11"/>
      <c r="H17" s="8"/>
      <c r="N17" s="16"/>
    </row>
    <row r="18" spans="1:35" s="1" customFormat="1">
      <c r="A18" s="8">
        <v>143</v>
      </c>
      <c r="B18" s="6">
        <v>31</v>
      </c>
      <c r="C18" s="8">
        <v>138</v>
      </c>
      <c r="D18" s="8">
        <v>152</v>
      </c>
      <c r="E18" s="8">
        <v>147</v>
      </c>
      <c r="F18" s="8">
        <v>162</v>
      </c>
      <c r="G18" s="24"/>
      <c r="H18" s="8"/>
      <c r="I18" s="16"/>
      <c r="J18" s="18"/>
      <c r="K18" s="16"/>
      <c r="L18"/>
      <c r="M18"/>
      <c r="N18" s="5"/>
      <c r="O1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1" customFormat="1">
      <c r="A19" s="8">
        <v>162.30000000000001</v>
      </c>
      <c r="B19" s="6">
        <v>32</v>
      </c>
      <c r="C19" s="8">
        <v>173</v>
      </c>
      <c r="D19" s="8">
        <v>176</v>
      </c>
      <c r="E19" s="8">
        <v>174</v>
      </c>
      <c r="F19" s="8">
        <v>189</v>
      </c>
      <c r="G19" s="11"/>
      <c r="H19" s="8"/>
      <c r="I19" s="16"/>
      <c r="J19" s="18"/>
      <c r="K19" s="16"/>
      <c r="L19"/>
      <c r="M19"/>
      <c r="N19" s="5"/>
      <c r="O1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1" customFormat="1">
      <c r="A20" s="8"/>
      <c r="B20" s="6">
        <v>1</v>
      </c>
      <c r="C20" s="8">
        <v>480</v>
      </c>
      <c r="D20" s="8">
        <v>480</v>
      </c>
      <c r="E20" s="8" t="s">
        <v>28</v>
      </c>
      <c r="F20" s="8">
        <v>507</v>
      </c>
      <c r="G20" s="11"/>
      <c r="H20" s="8"/>
    </row>
    <row r="21" spans="1:35">
      <c r="A21" s="8"/>
      <c r="B21" s="6">
        <v>8</v>
      </c>
      <c r="C21" s="11">
        <v>180</v>
      </c>
      <c r="D21" s="11">
        <v>167</v>
      </c>
      <c r="E21" s="11">
        <v>161</v>
      </c>
      <c r="F21" s="8">
        <v>184</v>
      </c>
      <c r="G21" s="11">
        <v>182</v>
      </c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A22" s="8"/>
      <c r="B22" s="6">
        <v>2</v>
      </c>
      <c r="C22" s="11"/>
      <c r="D22" s="11"/>
      <c r="E22" s="11"/>
      <c r="F22" s="8">
        <v>260</v>
      </c>
      <c r="G22" s="11">
        <v>256</v>
      </c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8"/>
      <c r="B23" s="6" t="s">
        <v>3</v>
      </c>
      <c r="C23" s="8">
        <v>238</v>
      </c>
      <c r="D23" s="8">
        <v>236</v>
      </c>
      <c r="E23" s="8">
        <v>258</v>
      </c>
      <c r="F23" s="8">
        <v>246</v>
      </c>
      <c r="G23" s="11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6"/>
      <c r="B24" s="6"/>
      <c r="C24" s="6" t="str">
        <f>C3</f>
        <v>MUSM 17</v>
      </c>
      <c r="D24" s="6" t="str">
        <f>D3</f>
        <v>MUSM 7</v>
      </c>
      <c r="E24" s="6" t="str">
        <f>E3</f>
        <v>MUSM 1</v>
      </c>
      <c r="F24" s="6" t="str">
        <f>F3</f>
        <v>MUSM 457</v>
      </c>
      <c r="G24" s="6" t="str">
        <f>G3</f>
        <v>MUSM 648</v>
      </c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25">
        <f>LOG10(A4)</f>
        <v>1.7573960287930241</v>
      </c>
      <c r="B25" s="6">
        <v>16</v>
      </c>
      <c r="C25" s="26">
        <f t="shared" ref="C25:F32" si="0">LOG10(C4)-$A25</f>
        <v>0.12341756348776722</v>
      </c>
      <c r="D25" s="26">
        <f t="shared" si="0"/>
        <v>0.14023106249741724</v>
      </c>
      <c r="E25" s="26">
        <f t="shared" si="0"/>
        <v>9.9936467638244375E-2</v>
      </c>
      <c r="F25" s="26">
        <f t="shared" si="0"/>
        <v>0.12626540636059347</v>
      </c>
      <c r="G25" s="26"/>
      <c r="H25" s="2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25">
        <f>LOG10(A5)</f>
        <v>2.5379449592914867</v>
      </c>
      <c r="B26" s="6">
        <v>23</v>
      </c>
      <c r="C26" s="26">
        <f t="shared" si="0"/>
        <v>1.4723256820706521E-2</v>
      </c>
      <c r="D26" s="26">
        <f t="shared" si="0"/>
        <v>3.0256764775508316E-2</v>
      </c>
      <c r="E26" s="26">
        <f t="shared" si="0"/>
        <v>4.1838637325323447E-2</v>
      </c>
      <c r="F26" s="26">
        <f t="shared" si="0"/>
        <v>6.4115032036475839E-2</v>
      </c>
      <c r="G26" s="26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25">
        <f>LOG10(A6)</f>
        <v>2.0744507189545911</v>
      </c>
      <c r="B27" s="6">
        <v>3</v>
      </c>
      <c r="C27" s="26">
        <f t="shared" si="0"/>
        <v>1.0962424379394875E-3</v>
      </c>
      <c r="D27" s="26">
        <f t="shared" si="0"/>
        <v>-9.9927297276725113E-3</v>
      </c>
      <c r="E27" s="26"/>
      <c r="F27" s="26">
        <f t="shared" si="0"/>
        <v>-2.5232696284409606E-2</v>
      </c>
      <c r="G27" s="26"/>
      <c r="H27" s="3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A28" s="25">
        <f>LOG10(A7)</f>
        <v>2.00774777800074</v>
      </c>
      <c r="B28" s="6">
        <v>4</v>
      </c>
      <c r="C28" s="26">
        <f t="shared" si="0"/>
        <v>6.7799183391790585E-2</v>
      </c>
      <c r="D28" s="26">
        <f t="shared" si="0"/>
        <v>7.1433468046884663E-2</v>
      </c>
      <c r="E28" s="26">
        <f t="shared" si="0"/>
        <v>8.9162235007316237E-2</v>
      </c>
      <c r="F28" s="26">
        <f t="shared" si="0"/>
        <v>0.1193570203640677</v>
      </c>
      <c r="G28" s="26"/>
      <c r="H28" s="3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>
      <c r="A29" s="25">
        <f t="shared" ref="A29:A40" si="1">LOG10(A8)</f>
        <v>2.055378331375</v>
      </c>
      <c r="B29" s="22" t="s">
        <v>1</v>
      </c>
      <c r="C29" s="26">
        <f t="shared" si="0"/>
        <v>5.8565020931836909E-2</v>
      </c>
      <c r="D29" s="26">
        <f t="shared" si="0"/>
        <v>7.1726466989807669E-2</v>
      </c>
      <c r="E29" s="26">
        <f t="shared" si="0"/>
        <v>3.0981499299748361E-2</v>
      </c>
      <c r="F29" s="26">
        <f t="shared" si="0"/>
        <v>6.8473309592085752E-2</v>
      </c>
      <c r="G29" s="26">
        <f>LOG10(G8)-$A29</f>
        <v>7.1726466989807669E-2</v>
      </c>
      <c r="H29" s="3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>
      <c r="A30" s="25">
        <f t="shared" si="1"/>
        <v>2.0161973535124389</v>
      </c>
      <c r="B30" s="6">
        <v>5</v>
      </c>
      <c r="C30" s="26">
        <f t="shared" si="0"/>
        <v>8.7606367443517907E-2</v>
      </c>
      <c r="D30" s="26">
        <f t="shared" si="0"/>
        <v>8.4173191605124043E-2</v>
      </c>
      <c r="E30" s="26">
        <f t="shared" si="0"/>
        <v>7.7224331649796252E-2</v>
      </c>
      <c r="F30" s="26">
        <f t="shared" si="0"/>
        <v>8.7606367443517907E-2</v>
      </c>
      <c r="G30" s="26">
        <f>LOG10(G9)-$A30</f>
        <v>7.01624771623095E-2</v>
      </c>
      <c r="H30" s="3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>
      <c r="A31" s="25">
        <f t="shared" si="1"/>
        <v>1.7427251313046983</v>
      </c>
      <c r="B31" s="6">
        <v>17</v>
      </c>
      <c r="C31" s="26">
        <f t="shared" si="0"/>
        <v>7.6818804237170468E-2</v>
      </c>
      <c r="D31" s="26">
        <f t="shared" si="0"/>
        <v>6.3454842679188772E-2</v>
      </c>
      <c r="E31" s="26">
        <f t="shared" si="0"/>
        <v>5.6615418148883379E-2</v>
      </c>
      <c r="F31" s="26">
        <f t="shared" si="0"/>
        <v>6.3454842679188772E-2</v>
      </c>
      <c r="G31" s="26"/>
      <c r="H31" s="3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25">
        <f t="shared" si="1"/>
        <v>1.6180480967120927</v>
      </c>
      <c r="B32" s="6" t="s">
        <v>2</v>
      </c>
      <c r="C32" s="26">
        <f t="shared" si="0"/>
        <v>-2.6983489685593609E-2</v>
      </c>
      <c r="D32" s="26">
        <f t="shared" si="0"/>
        <v>-1.5988105384130424E-2</v>
      </c>
      <c r="E32" s="26">
        <f t="shared" si="0"/>
        <v>3.5164417063251019E-2</v>
      </c>
      <c r="F32" s="26">
        <f t="shared" si="0"/>
        <v>1.0340833338218891E-2</v>
      </c>
      <c r="G32" s="26">
        <f>LOG10(G11)-$A32</f>
        <v>4.4709734969481385E-2</v>
      </c>
      <c r="H32" s="3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25">
        <f t="shared" si="1"/>
        <v>2.2920344359947364</v>
      </c>
      <c r="B33" s="6">
        <v>13</v>
      </c>
      <c r="C33" s="26"/>
      <c r="D33" s="26"/>
      <c r="E33" s="26"/>
      <c r="F33" s="26">
        <f>LOG10(F12)-$A33</f>
        <v>1.9719425061017759E-2</v>
      </c>
      <c r="G33" s="26"/>
      <c r="H33" s="3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A34" s="25">
        <f t="shared" si="1"/>
        <v>1.6776069527204931</v>
      </c>
      <c r="B34" s="6">
        <v>10</v>
      </c>
      <c r="C34" s="26"/>
      <c r="D34" s="26"/>
      <c r="E34" s="26"/>
      <c r="F34" s="26">
        <f>LOG10(F13)-$A34</f>
        <v>3.6342846550940777E-3</v>
      </c>
      <c r="G34" s="26"/>
      <c r="H34" s="3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>
      <c r="A35" s="25">
        <f t="shared" si="1"/>
        <v>2.0064660422492318</v>
      </c>
      <c r="B35" s="6">
        <v>25</v>
      </c>
      <c r="C35" s="26">
        <f>LOG10(C14)-$A35</f>
        <v>-6.1983370099063073E-2</v>
      </c>
      <c r="D35" s="26">
        <f>LOG10(D14)-$A35</f>
        <v>-1.5239966556736873E-2</v>
      </c>
      <c r="E35" s="26">
        <f>LOG10(E14)-$A35</f>
        <v>-4.2678214903676404E-2</v>
      </c>
      <c r="F35" s="26">
        <f>LOG10(F14)-$A35</f>
        <v>4.2751980420949742E-2</v>
      </c>
      <c r="G35" s="11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25">
        <f t="shared" si="1"/>
        <v>1.9518230353159121</v>
      </c>
      <c r="B36" s="6">
        <v>28</v>
      </c>
      <c r="C36" s="26"/>
      <c r="D36" s="26">
        <f>LOG10(D15)-$A36</f>
        <v>3.0448197723656367E-2</v>
      </c>
      <c r="E36" s="26"/>
      <c r="F36" s="26"/>
      <c r="G36" s="11"/>
      <c r="H36" s="2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25">
        <f t="shared" si="1"/>
        <v>1.7958800173440752</v>
      </c>
      <c r="B37" s="6">
        <v>9</v>
      </c>
      <c r="C37" s="26"/>
      <c r="D37" s="26"/>
      <c r="E37" s="26"/>
      <c r="F37" s="26">
        <f>LOG10(F16)-$A37</f>
        <v>3.6628895362161185E-2</v>
      </c>
      <c r="G37" s="11"/>
      <c r="H37" s="3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1" customFormat="1">
      <c r="A38" s="25">
        <f t="shared" si="1"/>
        <v>1.1583624920952498</v>
      </c>
      <c r="B38" s="6">
        <v>20</v>
      </c>
      <c r="C38" s="26"/>
      <c r="D38" s="26"/>
      <c r="E38" s="26"/>
      <c r="F38" s="26">
        <f>LOG10(F17)-$A38</f>
        <v>-1.2234456417011819E-2</v>
      </c>
      <c r="G38" s="26"/>
      <c r="H38" s="26"/>
      <c r="I38" s="3"/>
    </row>
    <row r="39" spans="1:35">
      <c r="A39" s="25">
        <f t="shared" si="1"/>
        <v>2.1553360374650619</v>
      </c>
      <c r="B39" s="6">
        <v>31</v>
      </c>
      <c r="C39" s="26">
        <f t="shared" ref="C39:E40" si="2">LOG10(C18)-$A39</f>
        <v>-1.5456951063825386E-2</v>
      </c>
      <c r="D39" s="26">
        <f t="shared" si="2"/>
        <v>2.6507550479710762E-2</v>
      </c>
      <c r="E39" s="26">
        <f t="shared" si="2"/>
        <v>1.1981297283114145E-2</v>
      </c>
      <c r="F39" s="26">
        <f>LOG10(F18)-$A39</f>
        <v>5.4178977077568913E-2</v>
      </c>
      <c r="G39" s="26"/>
      <c r="H39" s="3"/>
      <c r="I39" s="3"/>
      <c r="J39" s="4"/>
      <c r="K39" s="4"/>
      <c r="L39" s="4"/>
      <c r="M39" s="3"/>
      <c r="N39" s="3"/>
      <c r="O39" s="3"/>
    </row>
    <row r="40" spans="1:35">
      <c r="A40" s="25">
        <f t="shared" si="1"/>
        <v>2.2103185198262318</v>
      </c>
      <c r="B40" s="6">
        <v>32</v>
      </c>
      <c r="C40" s="26">
        <f t="shared" si="2"/>
        <v>2.7727583302563641E-2</v>
      </c>
      <c r="D40" s="26">
        <f t="shared" si="2"/>
        <v>3.519414798791809E-2</v>
      </c>
      <c r="E40" s="26">
        <f t="shared" si="2"/>
        <v>3.0230728456368094E-2</v>
      </c>
      <c r="F40" s="26">
        <f>LOG10(F19)-$A40</f>
        <v>6.6143284347012443E-2</v>
      </c>
      <c r="G40" s="11"/>
      <c r="H40" s="3"/>
      <c r="I40" s="4"/>
      <c r="J40" s="4"/>
      <c r="K40" s="4"/>
      <c r="L40" s="4"/>
      <c r="M40" s="3"/>
      <c r="N40" s="3"/>
      <c r="O40" s="3"/>
    </row>
    <row r="41" spans="1:35">
      <c r="C41" s="6" t="s">
        <v>19</v>
      </c>
      <c r="D41" s="6" t="s">
        <v>20</v>
      </c>
      <c r="E41" s="6" t="s">
        <v>21</v>
      </c>
      <c r="F41" s="6" t="s">
        <v>22</v>
      </c>
      <c r="G41" s="6" t="s">
        <v>23</v>
      </c>
      <c r="H41" s="6" t="s">
        <v>17</v>
      </c>
      <c r="I41" s="6"/>
      <c r="J41" s="6" t="s">
        <v>24</v>
      </c>
      <c r="K41" s="6" t="s">
        <v>25</v>
      </c>
      <c r="L41" s="6" t="s">
        <v>26</v>
      </c>
    </row>
    <row r="42" spans="1:35">
      <c r="A42" s="25">
        <f>LOG10(A4)</f>
        <v>1.7573960287930241</v>
      </c>
      <c r="B42" s="6">
        <v>16</v>
      </c>
      <c r="C42">
        <f>COUNT(C4:G4)</f>
        <v>4</v>
      </c>
      <c r="D42" s="31">
        <f>AVERAGE(C4:G4)</f>
        <v>75.875</v>
      </c>
      <c r="E42">
        <f>MIN(C4:G4)</f>
        <v>72</v>
      </c>
      <c r="F42">
        <f>MAX(C4:G4)</f>
        <v>79</v>
      </c>
      <c r="G42" s="4">
        <f>STDEV(C4:G4)</f>
        <v>2.8975564417856186</v>
      </c>
      <c r="H42" s="31">
        <f>100*G42/D42</f>
        <v>3.8188552774769273</v>
      </c>
      <c r="I42" s="6">
        <v>16</v>
      </c>
      <c r="J42" s="3">
        <f>LOG10(D42)-$A42</f>
        <v>0.12270267529028978</v>
      </c>
      <c r="K42" s="3">
        <f t="shared" ref="K42:L57" si="3">LOG10(E42)-$A42</f>
        <v>9.9936467638244375E-2</v>
      </c>
      <c r="L42" s="3">
        <f t="shared" si="3"/>
        <v>0.14023106249741724</v>
      </c>
    </row>
    <row r="43" spans="1:35">
      <c r="A43" s="25">
        <f t="shared" ref="A43:A57" si="4">LOG10(A5)</f>
        <v>2.5379449592914867</v>
      </c>
      <c r="B43" s="6">
        <v>23</v>
      </c>
      <c r="C43">
        <f t="shared" ref="C43:C60" si="5">COUNT(C5:G5)</f>
        <v>4</v>
      </c>
      <c r="D43" s="31">
        <f t="shared" ref="D43:D60" si="6">AVERAGE(C5:G5)</f>
        <v>376.75</v>
      </c>
      <c r="E43">
        <f t="shared" ref="E43:E60" si="7">MIN(C5:G5)</f>
        <v>357</v>
      </c>
      <c r="F43">
        <f t="shared" ref="F43:F60" si="8">MAX(C5:G5)</f>
        <v>400</v>
      </c>
      <c r="G43" s="4">
        <f t="shared" ref="G43:G60" si="9">STDEV(C5:G5)</f>
        <v>18.136059844041835</v>
      </c>
      <c r="H43" s="31">
        <f t="shared" ref="H43:H57" si="10">100*G43/D43</f>
        <v>4.8138181404225175</v>
      </c>
      <c r="I43" s="6">
        <v>23</v>
      </c>
      <c r="J43" s="3">
        <f t="shared" ref="J43:J57" si="11">LOG10(D43)-$A43</f>
        <v>3.8108301695182867E-2</v>
      </c>
      <c r="K43" s="3">
        <f t="shared" si="3"/>
        <v>1.4723256820706521E-2</v>
      </c>
      <c r="L43" s="3">
        <f t="shared" si="3"/>
        <v>6.4115032036475839E-2</v>
      </c>
    </row>
    <row r="44" spans="1:35">
      <c r="A44" s="25">
        <f t="shared" si="4"/>
        <v>2.0744507189545911</v>
      </c>
      <c r="B44" s="6">
        <v>3</v>
      </c>
      <c r="C44">
        <f t="shared" si="5"/>
        <v>4</v>
      </c>
      <c r="D44" s="31">
        <f t="shared" si="6"/>
        <v>120</v>
      </c>
      <c r="E44">
        <f t="shared" si="7"/>
        <v>112</v>
      </c>
      <c r="F44">
        <f t="shared" si="8"/>
        <v>133</v>
      </c>
      <c r="G44" s="4">
        <f t="shared" si="9"/>
        <v>9.1287092917527684</v>
      </c>
      <c r="H44" s="31">
        <f t="shared" si="10"/>
        <v>7.607257743127307</v>
      </c>
      <c r="I44" s="6">
        <v>3</v>
      </c>
      <c r="J44" s="3">
        <f t="shared" si="11"/>
        <v>4.7305270930335652E-3</v>
      </c>
      <c r="K44" s="3">
        <f t="shared" si="3"/>
        <v>-2.5232696284409606E-2</v>
      </c>
      <c r="L44" s="3">
        <f t="shared" si="3"/>
        <v>4.9400922012494686E-2</v>
      </c>
    </row>
    <row r="45" spans="1:35">
      <c r="A45" s="25">
        <f t="shared" si="4"/>
        <v>2.00774777800074</v>
      </c>
      <c r="B45" s="6">
        <v>4</v>
      </c>
      <c r="C45">
        <f t="shared" si="5"/>
        <v>4</v>
      </c>
      <c r="D45" s="31">
        <f t="shared" si="6"/>
        <v>124.5</v>
      </c>
      <c r="E45">
        <f t="shared" si="7"/>
        <v>119</v>
      </c>
      <c r="F45">
        <f t="shared" si="8"/>
        <v>134</v>
      </c>
      <c r="G45" s="4">
        <f t="shared" si="9"/>
        <v>6.8556546004010439</v>
      </c>
      <c r="H45" s="31">
        <f t="shared" si="10"/>
        <v>5.5065498798401959</v>
      </c>
      <c r="I45" s="6">
        <v>4</v>
      </c>
      <c r="J45" s="3">
        <f t="shared" si="11"/>
        <v>8.7421573431015087E-2</v>
      </c>
      <c r="K45" s="3">
        <f t="shared" si="3"/>
        <v>6.7799183391790585E-2</v>
      </c>
      <c r="L45" s="3">
        <f t="shared" si="3"/>
        <v>0.1193570203640677</v>
      </c>
    </row>
    <row r="46" spans="1:35">
      <c r="A46" s="25">
        <f t="shared" si="4"/>
        <v>2.055378331375</v>
      </c>
      <c r="B46" s="22" t="s">
        <v>1</v>
      </c>
      <c r="C46">
        <f t="shared" si="5"/>
        <v>5</v>
      </c>
      <c r="D46" s="31">
        <f t="shared" si="6"/>
        <v>130.6</v>
      </c>
      <c r="E46">
        <f t="shared" si="7"/>
        <v>122</v>
      </c>
      <c r="F46">
        <f t="shared" si="8"/>
        <v>134</v>
      </c>
      <c r="G46" s="4">
        <f t="shared" si="9"/>
        <v>5.0793700396800459</v>
      </c>
      <c r="H46" s="31">
        <f t="shared" si="10"/>
        <v>3.8892573045023324</v>
      </c>
      <c r="I46" s="22" t="s">
        <v>1</v>
      </c>
      <c r="J46" s="3">
        <f t="shared" si="11"/>
        <v>6.0564845564055059E-2</v>
      </c>
      <c r="K46" s="3">
        <f t="shared" si="3"/>
        <v>3.0981499299748361E-2</v>
      </c>
      <c r="L46" s="3">
        <f t="shared" si="3"/>
        <v>7.1726466989807669E-2</v>
      </c>
    </row>
    <row r="47" spans="1:35">
      <c r="A47" s="25">
        <f t="shared" si="4"/>
        <v>2.0161973535124389</v>
      </c>
      <c r="B47" s="6">
        <v>5</v>
      </c>
      <c r="C47">
        <f t="shared" si="5"/>
        <v>5</v>
      </c>
      <c r="D47" s="31">
        <f t="shared" si="6"/>
        <v>125.2</v>
      </c>
      <c r="E47">
        <f t="shared" si="7"/>
        <v>122</v>
      </c>
      <c r="F47">
        <f t="shared" si="8"/>
        <v>127</v>
      </c>
      <c r="G47" s="4">
        <f t="shared" si="9"/>
        <v>2.1679483388680478</v>
      </c>
      <c r="H47" s="31">
        <f t="shared" si="10"/>
        <v>1.7315881300863001</v>
      </c>
      <c r="I47" s="6">
        <v>5</v>
      </c>
      <c r="J47" s="3">
        <f t="shared" si="11"/>
        <v>8.1406975361971945E-2</v>
      </c>
      <c r="K47" s="3">
        <f t="shared" si="3"/>
        <v>7.01624771623095E-2</v>
      </c>
      <c r="L47" s="3">
        <f t="shared" si="3"/>
        <v>8.7606367443517907E-2</v>
      </c>
    </row>
    <row r="48" spans="1:35">
      <c r="A48" s="25">
        <f t="shared" si="4"/>
        <v>1.7427251313046983</v>
      </c>
      <c r="B48" s="6">
        <v>17</v>
      </c>
      <c r="C48">
        <f t="shared" si="5"/>
        <v>4</v>
      </c>
      <c r="D48" s="31">
        <f t="shared" si="6"/>
        <v>64.25</v>
      </c>
      <c r="E48">
        <f t="shared" si="7"/>
        <v>63</v>
      </c>
      <c r="F48">
        <f t="shared" si="8"/>
        <v>66</v>
      </c>
      <c r="G48" s="4">
        <f t="shared" si="9"/>
        <v>1.2583057392117916</v>
      </c>
      <c r="H48" s="31">
        <f t="shared" si="10"/>
        <v>1.9584525123918934</v>
      </c>
      <c r="I48" s="6">
        <v>17</v>
      </c>
      <c r="J48" s="3">
        <f t="shared" si="11"/>
        <v>6.5148000698633801E-2</v>
      </c>
      <c r="K48" s="3">
        <f t="shared" si="3"/>
        <v>5.6615418148883379E-2</v>
      </c>
      <c r="L48" s="3">
        <f t="shared" si="3"/>
        <v>7.6818804237170468E-2</v>
      </c>
    </row>
    <row r="49" spans="1:12">
      <c r="A49" s="25">
        <f t="shared" si="4"/>
        <v>1.6180480967120927</v>
      </c>
      <c r="B49" s="6" t="s">
        <v>2</v>
      </c>
      <c r="C49">
        <f t="shared" si="5"/>
        <v>5</v>
      </c>
      <c r="D49" s="31">
        <f t="shared" si="6"/>
        <v>42.5</v>
      </c>
      <c r="E49">
        <f t="shared" si="7"/>
        <v>39</v>
      </c>
      <c r="F49">
        <f t="shared" si="8"/>
        <v>46</v>
      </c>
      <c r="G49" s="4">
        <f t="shared" si="9"/>
        <v>3.0413812651491097</v>
      </c>
      <c r="H49" s="31">
        <f t="shared" si="10"/>
        <v>7.1561912121155524</v>
      </c>
      <c r="I49" s="6" t="s">
        <v>2</v>
      </c>
      <c r="J49" s="3">
        <f t="shared" si="11"/>
        <v>1.0340833338218891E-2</v>
      </c>
      <c r="K49" s="3">
        <f t="shared" si="3"/>
        <v>-2.6983489685593609E-2</v>
      </c>
      <c r="L49" s="3">
        <f t="shared" si="3"/>
        <v>4.4709734969481385E-2</v>
      </c>
    </row>
    <row r="50" spans="1:12">
      <c r="A50" s="25">
        <f t="shared" si="4"/>
        <v>2.2920344359947364</v>
      </c>
      <c r="B50" s="6">
        <v>13</v>
      </c>
      <c r="C50">
        <f t="shared" si="5"/>
        <v>1</v>
      </c>
      <c r="D50" s="31">
        <f t="shared" si="6"/>
        <v>205</v>
      </c>
      <c r="E50">
        <f t="shared" si="7"/>
        <v>205</v>
      </c>
      <c r="F50">
        <f t="shared" si="8"/>
        <v>205</v>
      </c>
      <c r="G50" s="4"/>
      <c r="H50" s="31"/>
      <c r="I50" s="6">
        <v>13</v>
      </c>
      <c r="J50" s="3">
        <f t="shared" si="11"/>
        <v>1.9719425061017759E-2</v>
      </c>
      <c r="K50" s="3">
        <f t="shared" si="3"/>
        <v>1.9719425061017759E-2</v>
      </c>
      <c r="L50" s="3">
        <f t="shared" si="3"/>
        <v>1.9719425061017759E-2</v>
      </c>
    </row>
    <row r="51" spans="1:12">
      <c r="A51" s="25">
        <f t="shared" si="4"/>
        <v>1.6776069527204931</v>
      </c>
      <c r="B51" s="6">
        <v>10</v>
      </c>
      <c r="C51">
        <f t="shared" si="5"/>
        <v>1</v>
      </c>
      <c r="D51" s="31">
        <f t="shared" si="6"/>
        <v>48</v>
      </c>
      <c r="E51">
        <f t="shared" si="7"/>
        <v>48</v>
      </c>
      <c r="F51">
        <f t="shared" si="8"/>
        <v>48</v>
      </c>
      <c r="G51" s="4"/>
      <c r="H51" s="31"/>
      <c r="I51" s="6">
        <v>10</v>
      </c>
      <c r="J51" s="3">
        <f t="shared" si="11"/>
        <v>3.6342846550940777E-3</v>
      </c>
      <c r="K51" s="3">
        <f t="shared" si="3"/>
        <v>3.6342846550940777E-3</v>
      </c>
      <c r="L51" s="3">
        <f t="shared" si="3"/>
        <v>3.6342846550940777E-3</v>
      </c>
    </row>
    <row r="52" spans="1:12">
      <c r="A52" s="25">
        <f t="shared" si="4"/>
        <v>2.0064660422492318</v>
      </c>
      <c r="B52" s="6">
        <v>25</v>
      </c>
      <c r="C52">
        <f t="shared" si="5"/>
        <v>4</v>
      </c>
      <c r="D52" s="31">
        <f t="shared" si="6"/>
        <v>97.5</v>
      </c>
      <c r="E52">
        <f t="shared" si="7"/>
        <v>88</v>
      </c>
      <c r="F52">
        <f t="shared" si="8"/>
        <v>112</v>
      </c>
      <c r="G52" s="4">
        <f t="shared" si="9"/>
        <v>10.503967504392486</v>
      </c>
      <c r="H52" s="31">
        <f t="shared" si="10"/>
        <v>10.773300004505113</v>
      </c>
      <c r="I52" s="6">
        <v>25</v>
      </c>
      <c r="J52" s="3">
        <f t="shared" si="11"/>
        <v>-1.7461426550694936E-2</v>
      </c>
      <c r="K52" s="3">
        <f t="shared" si="3"/>
        <v>-6.1983370099063073E-2</v>
      </c>
      <c r="L52" s="3">
        <f t="shared" si="3"/>
        <v>4.2751980420949742E-2</v>
      </c>
    </row>
    <row r="53" spans="1:12">
      <c r="A53" s="25">
        <f t="shared" si="4"/>
        <v>1.9518230353159121</v>
      </c>
      <c r="B53" s="6">
        <v>28</v>
      </c>
      <c r="C53">
        <f t="shared" si="5"/>
        <v>1</v>
      </c>
      <c r="D53" s="31">
        <f t="shared" si="6"/>
        <v>96</v>
      </c>
      <c r="E53">
        <f t="shared" si="7"/>
        <v>96</v>
      </c>
      <c r="F53">
        <f t="shared" si="8"/>
        <v>96</v>
      </c>
      <c r="G53" s="4"/>
      <c r="H53" s="31"/>
      <c r="I53" s="6">
        <v>28</v>
      </c>
      <c r="J53" s="3">
        <f t="shared" si="11"/>
        <v>3.0448197723656367E-2</v>
      </c>
      <c r="K53" s="3">
        <f t="shared" si="3"/>
        <v>3.0448197723656367E-2</v>
      </c>
      <c r="L53" s="3">
        <f t="shared" si="3"/>
        <v>3.0448197723656367E-2</v>
      </c>
    </row>
    <row r="54" spans="1:12">
      <c r="A54" s="25">
        <f t="shared" si="4"/>
        <v>1.7958800173440752</v>
      </c>
      <c r="B54" s="6">
        <v>9</v>
      </c>
      <c r="C54">
        <f t="shared" si="5"/>
        <v>2</v>
      </c>
      <c r="D54" s="31">
        <f t="shared" si="6"/>
        <v>71</v>
      </c>
      <c r="E54">
        <f t="shared" si="7"/>
        <v>68</v>
      </c>
      <c r="F54">
        <f t="shared" si="8"/>
        <v>74</v>
      </c>
      <c r="G54" s="4">
        <f t="shared" si="9"/>
        <v>4.2426406871192848</v>
      </c>
      <c r="H54" s="31">
        <f t="shared" si="10"/>
        <v>5.9755502635482882</v>
      </c>
      <c r="I54" s="6">
        <v>9</v>
      </c>
      <c r="J54" s="3">
        <f t="shared" si="11"/>
        <v>5.5378331375000034E-2</v>
      </c>
      <c r="K54" s="3">
        <f t="shared" si="3"/>
        <v>3.6628895362161185E-2</v>
      </c>
      <c r="L54" s="3">
        <f t="shared" si="3"/>
        <v>7.335170238690103E-2</v>
      </c>
    </row>
    <row r="55" spans="1:12">
      <c r="A55" s="25">
        <f t="shared" si="4"/>
        <v>1.1583624920952498</v>
      </c>
      <c r="B55" s="6">
        <v>20</v>
      </c>
      <c r="C55">
        <f t="shared" si="5"/>
        <v>1</v>
      </c>
      <c r="D55" s="31">
        <f t="shared" si="6"/>
        <v>14</v>
      </c>
      <c r="E55">
        <f t="shared" si="7"/>
        <v>14</v>
      </c>
      <c r="F55">
        <f t="shared" si="8"/>
        <v>14</v>
      </c>
      <c r="G55" s="4"/>
      <c r="H55" s="31"/>
      <c r="I55" s="6">
        <v>20</v>
      </c>
      <c r="J55" s="3">
        <f t="shared" si="11"/>
        <v>-1.2234456417011819E-2</v>
      </c>
      <c r="K55" s="3">
        <f t="shared" si="3"/>
        <v>-1.2234456417011819E-2</v>
      </c>
      <c r="L55" s="3">
        <f t="shared" si="3"/>
        <v>-1.2234456417011819E-2</v>
      </c>
    </row>
    <row r="56" spans="1:12">
      <c r="A56" s="25">
        <f t="shared" si="4"/>
        <v>2.1553360374650619</v>
      </c>
      <c r="B56" s="6">
        <v>31</v>
      </c>
      <c r="C56">
        <f t="shared" si="5"/>
        <v>4</v>
      </c>
      <c r="D56" s="31">
        <f t="shared" si="6"/>
        <v>149.75</v>
      </c>
      <c r="E56">
        <f t="shared" si="7"/>
        <v>138</v>
      </c>
      <c r="F56">
        <f t="shared" si="8"/>
        <v>162</v>
      </c>
      <c r="G56" s="4">
        <f t="shared" si="9"/>
        <v>10.012492197250394</v>
      </c>
      <c r="H56" s="31">
        <f t="shared" si="10"/>
        <v>6.6861383621037689</v>
      </c>
      <c r="I56" s="6">
        <v>31</v>
      </c>
      <c r="J56" s="3">
        <f t="shared" si="11"/>
        <v>2.0030793596287122E-2</v>
      </c>
      <c r="K56" s="3">
        <f t="shared" si="3"/>
        <v>-1.5456951063825386E-2</v>
      </c>
      <c r="L56" s="3">
        <f t="shared" si="3"/>
        <v>5.4178977077568913E-2</v>
      </c>
    </row>
    <row r="57" spans="1:12">
      <c r="A57" s="25">
        <f t="shared" si="4"/>
        <v>2.2103185198262318</v>
      </c>
      <c r="B57" s="6">
        <v>32</v>
      </c>
      <c r="C57">
        <f t="shared" si="5"/>
        <v>4</v>
      </c>
      <c r="D57" s="31">
        <f t="shared" si="6"/>
        <v>178</v>
      </c>
      <c r="E57">
        <f t="shared" si="7"/>
        <v>173</v>
      </c>
      <c r="F57">
        <f t="shared" si="8"/>
        <v>189</v>
      </c>
      <c r="G57" s="4">
        <f t="shared" si="9"/>
        <v>7.4386378681404661</v>
      </c>
      <c r="H57" s="31">
        <f t="shared" si="10"/>
        <v>4.1790100382811612</v>
      </c>
      <c r="I57" s="6">
        <v>32</v>
      </c>
      <c r="J57" s="3">
        <f t="shared" si="11"/>
        <v>4.010148248266221E-2</v>
      </c>
      <c r="K57" s="3">
        <f t="shared" si="3"/>
        <v>2.7727583302563641E-2</v>
      </c>
      <c r="L57" s="3">
        <f t="shared" si="3"/>
        <v>6.6143284347012443E-2</v>
      </c>
    </row>
    <row r="58" spans="1:12" s="11" customFormat="1">
      <c r="A58" s="8"/>
      <c r="B58" s="6">
        <v>1</v>
      </c>
      <c r="C58">
        <f t="shared" si="5"/>
        <v>3</v>
      </c>
      <c r="D58" s="31">
        <f t="shared" si="6"/>
        <v>489</v>
      </c>
      <c r="E58">
        <f t="shared" si="7"/>
        <v>480</v>
      </c>
      <c r="F58">
        <f t="shared" si="8"/>
        <v>507</v>
      </c>
      <c r="G58" s="4">
        <f t="shared" si="9"/>
        <v>15.588457268119896</v>
      </c>
      <c r="H58" s="31">
        <f>100*G58/D58</f>
        <v>3.1878235722126576</v>
      </c>
    </row>
    <row r="59" spans="1:12" s="11" customFormat="1">
      <c r="A59" s="8"/>
      <c r="B59" s="6">
        <v>8</v>
      </c>
      <c r="C59">
        <f t="shared" si="5"/>
        <v>5</v>
      </c>
      <c r="D59" s="31">
        <f t="shared" si="6"/>
        <v>174.8</v>
      </c>
      <c r="E59">
        <f t="shared" si="7"/>
        <v>161</v>
      </c>
      <c r="F59">
        <f t="shared" si="8"/>
        <v>184</v>
      </c>
      <c r="G59" s="4">
        <f t="shared" si="9"/>
        <v>10.18331969448063</v>
      </c>
      <c r="H59" s="31">
        <f>100*G59/D59</f>
        <v>5.8256977657211841</v>
      </c>
    </row>
    <row r="60" spans="1:12" s="11" customFormat="1">
      <c r="A60" s="8"/>
      <c r="B60" s="6">
        <v>2</v>
      </c>
      <c r="C60">
        <f t="shared" si="5"/>
        <v>2</v>
      </c>
      <c r="D60" s="31">
        <f t="shared" si="6"/>
        <v>258</v>
      </c>
      <c r="E60">
        <f t="shared" si="7"/>
        <v>256</v>
      </c>
      <c r="F60">
        <f t="shared" si="8"/>
        <v>260</v>
      </c>
      <c r="G60" s="4">
        <f t="shared" si="9"/>
        <v>2.8284271247461903</v>
      </c>
      <c r="H60" s="31">
        <f>100*G60/D60</f>
        <v>1.0962895832349575</v>
      </c>
    </row>
  </sheetData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1999-04-01T16:48:00Z</dcterms:created>
  <dcterms:modified xsi:type="dcterms:W3CDTF">2019-08-14T15:44:19Z</dcterms:modified>
</cp:coreProperties>
</file>